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tart Here" sheetId="1" state="visible" r:id="rId1"/>
    <sheet name="Lease Abstract" sheetId="2" state="visible" r:id="rId2"/>
    <sheet name="Critical Dates Tracker" sheetId="3" state="visible" r:id="rId3"/>
    <sheet name="Rent Schedule" sheetId="4" state="visible" r:id="rId4"/>
  </sheets>
  <definedNames/>
  <calcPr calcId="124519" fullCalcOnLoad="1"/>
</workbook>
</file>

<file path=xl/styles.xml><?xml version="1.0" encoding="utf-8"?>
<styleSheet xmlns="http://schemas.openxmlformats.org/spreadsheetml/2006/main">
  <numFmts count="5">
    <numFmt numFmtId="164" formatCode="yyyy-mm-dd"/>
    <numFmt numFmtId="165" formatCode="mm/dd/yyyy"/>
    <numFmt numFmtId="166" formatCode="$#,##0.00"/>
    <numFmt numFmtId="167" formatCode="$#,##0"/>
    <numFmt numFmtId="168" formatCode="0.0%"/>
  </numFmts>
  <fonts count="9">
    <font>
      <name val="Calibri"/>
      <family val="2"/>
      <color theme="1"/>
      <sz val="11"/>
      <scheme val="minor"/>
    </font>
    <font>
      <name val="Arial"/>
      <b val="1"/>
      <color rgb="001F3B57"/>
      <sz val="16"/>
    </font>
    <font>
      <name val="Arial"/>
      <color rgb="005F5E5A"/>
      <sz val="10"/>
    </font>
    <font>
      <name val="Arial"/>
      <sz val="10"/>
    </font>
    <font>
      <name val="Arial"/>
      <b val="1"/>
      <color rgb="001F3B57"/>
      <sz val="11"/>
    </font>
    <font>
      <name val="Arial"/>
      <i val="1"/>
      <color rgb="005F5E5A"/>
      <sz val="9"/>
    </font>
    <font>
      <name val="Arial"/>
      <b val="1"/>
      <color rgb="00FFFFFF"/>
      <sz val="11"/>
    </font>
    <font>
      <name val="Arial"/>
      <b val="1"/>
      <sz val="10"/>
    </font>
    <font>
      <name val="Arial"/>
      <color rgb="000000FF"/>
      <sz val="10"/>
    </font>
  </fonts>
  <fills count="5">
    <fill>
      <patternFill/>
    </fill>
    <fill>
      <patternFill patternType="gray125"/>
    </fill>
    <fill>
      <patternFill patternType="solid">
        <fgColor rgb="00F6F1E8"/>
      </patternFill>
    </fill>
    <fill>
      <patternFill patternType="solid">
        <fgColor rgb="001F3B57"/>
      </patternFill>
    </fill>
    <fill>
      <patternFill patternType="solid">
        <fgColor rgb="00FFF2CC"/>
      </patternFill>
    </fill>
  </fills>
  <borders count="2">
    <border>
      <left/>
      <right/>
      <top/>
      <bottom/>
      <diagonal/>
    </border>
    <border>
      <left style="thin">
        <color rgb="00C9C9C9"/>
      </left>
      <right style="thin">
        <color rgb="00C9C9C9"/>
      </right>
      <top style="thin">
        <color rgb="00C9C9C9"/>
      </top>
      <bottom style="thin">
        <color rgb="00C9C9C9"/>
      </bottom>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top" wrapText="1"/>
    </xf>
    <xf numFmtId="0" fontId="4" fillId="2" borderId="0" applyAlignment="1" pivotButton="0" quotePrefix="0" xfId="0">
      <alignment vertical="top" wrapText="1"/>
    </xf>
    <xf numFmtId="0" fontId="5" fillId="0" borderId="0" applyAlignment="1" pivotButton="0" quotePrefix="0" xfId="0">
      <alignment vertical="top" wrapText="1"/>
    </xf>
    <xf numFmtId="0" fontId="6" fillId="3" borderId="1" pivotButton="0" quotePrefix="0" xfId="0"/>
    <xf numFmtId="0" fontId="4" fillId="2" borderId="0" pivotButton="0" quotePrefix="0" xfId="0"/>
    <xf numFmtId="0" fontId="0" fillId="2" borderId="0" pivotButton="0" quotePrefix="0" xfId="0"/>
    <xf numFmtId="0" fontId="7" fillId="0" borderId="1" pivotButton="0" quotePrefix="0" xfId="0"/>
    <xf numFmtId="0" fontId="8" fillId="4" borderId="1" pivotButton="0" quotePrefix="0" xfId="0"/>
    <xf numFmtId="0" fontId="8" fillId="4" borderId="1" applyAlignment="1" pivotButton="0" quotePrefix="0" xfId="0">
      <alignment horizontal="center"/>
    </xf>
    <xf numFmtId="0" fontId="8" fillId="0" borderId="1" pivotButton="0" quotePrefix="0" xfId="0"/>
    <xf numFmtId="0" fontId="5" fillId="0" borderId="1" applyAlignment="1" pivotButton="0" quotePrefix="0" xfId="0">
      <alignment vertical="top" wrapText="1"/>
    </xf>
    <xf numFmtId="3" fontId="8" fillId="4" borderId="1" pivotButton="0" quotePrefix="0" xfId="0"/>
    <xf numFmtId="165" fontId="8" fillId="4" borderId="1" pivotButton="0" quotePrefix="0" xfId="0"/>
    <xf numFmtId="0" fontId="3" fillId="0" borderId="1" pivotButton="0" quotePrefix="0" xfId="0"/>
    <xf numFmtId="166" fontId="8" fillId="4" borderId="1" pivotButton="0" quotePrefix="0" xfId="0"/>
    <xf numFmtId="167" fontId="8" fillId="4" borderId="1" pivotButton="0" quotePrefix="0" xfId="0"/>
    <xf numFmtId="0" fontId="5" fillId="0" borderId="0" pivotButton="0" quotePrefix="0" xfId="0"/>
    <xf numFmtId="3" fontId="3" fillId="0" borderId="1" pivotButton="0" quotePrefix="0" xfId="0"/>
    <xf numFmtId="0" fontId="0" fillId="4" borderId="1" pivotButton="0" quotePrefix="0" xfId="0"/>
    <xf numFmtId="165" fontId="0" fillId="4" borderId="1" pivotButton="0" quotePrefix="0" xfId="0"/>
    <xf numFmtId="0" fontId="7" fillId="0" borderId="0" pivotButton="0" quotePrefix="0" xfId="0"/>
    <xf numFmtId="3" fontId="3" fillId="0" borderId="0" pivotButton="0" quotePrefix="0" xfId="0"/>
    <xf numFmtId="168" fontId="8" fillId="4" borderId="0" pivotButton="0" quotePrefix="0" xfId="0"/>
    <xf numFmtId="165" fontId="3" fillId="0" borderId="1" pivotButton="0" quotePrefix="0" xfId="0"/>
    <xf numFmtId="167" fontId="3" fillId="0" borderId="1" pivotButton="0" quotePrefix="0" xfId="0"/>
    <xf numFmtId="166" fontId="3" fillId="0" borderId="1" pivotButton="0" quotePrefix="0" xfId="0"/>
    <xf numFmtId="0" fontId="0" fillId="0" borderId="1" pivotButton="0" quotePrefix="0" xfId="0"/>
    <xf numFmtId="167" fontId="7" fillId="0" borderId="1" pivotButton="0" quotePrefix="0" xfId="0"/>
  </cellXfs>
  <cellStyles count="1">
    <cellStyle name="Normal" xfId="0" builtinId="0" hidden="0"/>
  </cellStyles>
  <dxfs count="3">
    <dxf>
      <fill>
        <patternFill patternType="solid">
          <fgColor rgb="00F4CCCC"/>
        </patternFill>
      </fill>
    </dxf>
    <dxf>
      <fill>
        <patternFill patternType="solid">
          <fgColor rgb="00FCE5CD"/>
        </patternFill>
      </fill>
    </dxf>
    <dxf>
      <fill>
        <patternFill patternType="solid">
          <fgColor rgb="00FFF2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2"/>
  <sheetViews>
    <sheetView showGridLines="0" workbookViewId="0">
      <selection activeCell="A1" sqref="A1"/>
    </sheetView>
  </sheetViews>
  <sheetFormatPr baseColWidth="8" defaultRowHeight="15"/>
  <cols>
    <col width="3" customWidth="1" min="1" max="1"/>
    <col width="96" customWidth="1" min="2" max="2"/>
  </cols>
  <sheetData>
    <row r="2">
      <c r="B2" s="1" t="inlineStr">
        <is>
          <t>LeaseCodex — Lease Abstract &amp; Critical Dates Tracker</t>
        </is>
      </c>
    </row>
    <row r="3">
      <c r="B3" s="2" t="inlineStr">
        <is>
          <t>A free template for commercial property teams. Abstract each lease once, then track every deadline in one place.</t>
        </is>
      </c>
    </row>
    <row r="5">
      <c r="B5" s="3" t="inlineStr"/>
    </row>
    <row r="6">
      <c r="B6" s="4" t="inlineStr">
        <is>
          <t>HOW TO USE</t>
        </is>
      </c>
    </row>
    <row r="7">
      <c r="B7" s="3" t="inlineStr">
        <is>
          <t>1.  'Lease Abstract' — complete one per lease. Yellow cells are inputs; blue text = values you type; black = calculated.</t>
        </is>
      </c>
    </row>
    <row r="8">
      <c r="B8" s="3" t="inlineStr">
        <is>
          <t>2.  'Critical Dates Tracker' — add every deadline (renewal notices, escalations, expirations). Urgency flags update automatically.</t>
        </is>
      </c>
    </row>
    <row r="9">
      <c r="B9" s="3" t="inlineStr">
        <is>
          <t>3.  'Rent Schedule' — enter the first period and escalation %; later periods calculate automatically.</t>
        </is>
      </c>
    </row>
    <row r="10">
      <c r="B10" s="3" t="inlineStr">
        <is>
          <t>4.  Example values (Han's Coffee Co.) are pre-filled to show the expected format — replace them with your lease.</t>
        </is>
      </c>
    </row>
    <row r="11">
      <c r="B11" s="3" t="inlineStr"/>
    </row>
    <row r="12">
      <c r="B12" s="4" t="inlineStr">
        <is>
          <t>LEGEND</t>
        </is>
      </c>
    </row>
    <row r="13">
      <c r="B13" s="3" t="inlineStr">
        <is>
          <t>Yellow cell + blue text  =  type your value here</t>
        </is>
      </c>
    </row>
    <row r="14">
      <c r="B14" s="3" t="inlineStr">
        <is>
          <t>Black text  =  formula, leave as is</t>
        </is>
      </c>
    </row>
    <row r="15">
      <c r="B15" s="3" t="inlineStr">
        <is>
          <t>Status column  =  mark each field Confirmed once verified against the signed lease (source page noted)</t>
        </is>
      </c>
    </row>
    <row r="16">
      <c r="B16" s="3" t="inlineStr"/>
    </row>
    <row r="17">
      <c r="B17" s="4" t="inlineStr">
        <is>
          <t>WHY SOURCE PAGES MATTER</t>
        </is>
      </c>
    </row>
    <row r="18">
      <c r="B18" s="3" t="inlineStr">
        <is>
          <t>An abstract is only trustworthy if every value can be traced back to the lease. Note the PDF page for each field — future-you (and your auditor) will thank you.</t>
        </is>
      </c>
    </row>
    <row r="19">
      <c r="B19" s="3" t="inlineStr"/>
    </row>
    <row r="20">
      <c r="B20" s="4" t="inlineStr">
        <is>
          <t>ABOUT LEASECODEX</t>
        </is>
      </c>
    </row>
    <row r="21">
      <c r="B21" s="3" t="inlineStr">
        <is>
          <t>LeaseCodex (leasecodex.com) turns lease PDFs into review-ready abstracts automatically — same fields as this template, with source-page references and confidence flags, exported straight into this format. This template is free to use and share.</t>
        </is>
      </c>
    </row>
    <row r="22">
      <c r="B22" s="5" t="inlineStr">
        <is>
          <t>This template and LeaseCodex output are administrative tools, not legal advice. Always verify against the signed lease and consult counsel for legal questions.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B2:F36"/>
  <sheetViews>
    <sheetView showGridLines="0" workbookViewId="0">
      <selection activeCell="A1" sqref="A1"/>
    </sheetView>
  </sheetViews>
  <sheetFormatPr baseColWidth="8" defaultRowHeight="15"/>
  <cols>
    <col width="2" customWidth="1" min="1" max="1"/>
    <col width="30" customWidth="1" min="2" max="2"/>
    <col width="44" customWidth="1" min="3" max="3"/>
    <col width="12" customWidth="1" min="4" max="4"/>
    <col width="16" customWidth="1" min="5" max="5"/>
    <col width="34" customWidth="1" min="6" max="6"/>
  </cols>
  <sheetData>
    <row r="2">
      <c r="B2" s="1" t="inlineStr">
        <is>
          <t>Commercial Lease Abstract</t>
        </is>
      </c>
    </row>
    <row r="3">
      <c r="B3" s="2" t="inlineStr">
        <is>
          <t>One sheet per lease. Verify every field against the signed lease; note the source page.</t>
        </is>
      </c>
    </row>
    <row r="5">
      <c r="B5" s="6" t="inlineStr">
        <is>
          <t>Field</t>
        </is>
      </c>
      <c r="C5" s="6" t="inlineStr">
        <is>
          <t>Value</t>
        </is>
      </c>
      <c r="D5" s="6" t="inlineStr">
        <is>
          <t>Source page</t>
        </is>
      </c>
      <c r="E5" s="6" t="inlineStr">
        <is>
          <t>Status</t>
        </is>
      </c>
      <c r="F5" s="6" t="inlineStr">
        <is>
          <t>Notes</t>
        </is>
      </c>
    </row>
    <row r="6">
      <c r="B6" s="7" t="inlineStr">
        <is>
          <t>PARTIES &amp; PROPERTY</t>
        </is>
      </c>
      <c r="C6" s="8" t="n"/>
      <c r="D6" s="8" t="n"/>
      <c r="E6" s="8" t="n"/>
      <c r="F6" s="8" t="n"/>
    </row>
    <row r="7">
      <c r="B7" s="9" t="inlineStr">
        <is>
          <t>Document name</t>
        </is>
      </c>
      <c r="C7" s="10" t="inlineStr">
        <is>
          <t>Hans_Coffee_Lease_2026.pdf</t>
        </is>
      </c>
      <c r="D7" s="11" t="inlineStr">
        <is>
          <t>1</t>
        </is>
      </c>
      <c r="E7" s="12" t="inlineStr">
        <is>
          <t>Confirmed</t>
        </is>
      </c>
      <c r="F7" s="13" t="inlineStr"/>
    </row>
    <row r="8">
      <c r="B8" s="9" t="inlineStr">
        <is>
          <t>Landlord</t>
        </is>
      </c>
      <c r="C8" s="10" t="inlineStr">
        <is>
          <t>Maple Grove Retail LLC</t>
        </is>
      </c>
      <c r="D8" s="11" t="inlineStr">
        <is>
          <t>1</t>
        </is>
      </c>
      <c r="E8" s="12" t="inlineStr">
        <is>
          <t>Confirmed</t>
        </is>
      </c>
      <c r="F8" s="13" t="inlineStr"/>
    </row>
    <row r="9">
      <c r="B9" s="9" t="inlineStr">
        <is>
          <t>Tenant</t>
        </is>
      </c>
      <c r="C9" s="10" t="inlineStr">
        <is>
          <t>Han's Coffee Co.</t>
        </is>
      </c>
      <c r="D9" s="11" t="inlineStr">
        <is>
          <t>1</t>
        </is>
      </c>
      <c r="E9" s="12" t="inlineStr">
        <is>
          <t>Confirmed</t>
        </is>
      </c>
      <c r="F9" s="13" t="inlineStr"/>
    </row>
    <row r="10">
      <c r="B10" s="9" t="inlineStr">
        <is>
          <t>Property address</t>
        </is>
      </c>
      <c r="C10" s="10" t="inlineStr">
        <is>
          <t>1234 Maple Avenue, Fairview, NJ</t>
        </is>
      </c>
      <c r="D10" s="11" t="inlineStr">
        <is>
          <t>1</t>
        </is>
      </c>
      <c r="E10" s="12" t="inlineStr">
        <is>
          <t>Confirmed</t>
        </is>
      </c>
      <c r="F10" s="13" t="inlineStr"/>
    </row>
    <row r="11">
      <c r="B11" s="9" t="inlineStr">
        <is>
          <t>Suite / unit</t>
        </is>
      </c>
      <c r="C11" s="10" t="inlineStr">
        <is>
          <t>Suite 210</t>
        </is>
      </c>
      <c r="D11" s="11" t="inlineStr">
        <is>
          <t>1</t>
        </is>
      </c>
      <c r="E11" s="12" t="inlineStr">
        <is>
          <t>Confirmed</t>
        </is>
      </c>
      <c r="F11" s="13" t="inlineStr"/>
    </row>
    <row r="12">
      <c r="B12" s="9" t="inlineStr">
        <is>
          <t>Rentable square feet</t>
        </is>
      </c>
      <c r="C12" s="14" t="n">
        <v>2400</v>
      </c>
      <c r="D12" s="11" t="inlineStr">
        <is>
          <t>2</t>
        </is>
      </c>
      <c r="E12" s="12" t="inlineStr">
        <is>
          <t>Confirmed</t>
        </is>
      </c>
      <c r="F12" s="13" t="inlineStr">
        <is>
          <t>Used by Rent Schedule $/SF</t>
        </is>
      </c>
    </row>
    <row r="13">
      <c r="B13" s="7" t="inlineStr">
        <is>
          <t>TERM &amp; OPTIONS</t>
        </is>
      </c>
      <c r="C13" s="8" t="n"/>
      <c r="D13" s="8" t="n"/>
      <c r="E13" s="8" t="n"/>
      <c r="F13" s="8" t="n"/>
    </row>
    <row r="14">
      <c r="B14" s="9" t="inlineStr">
        <is>
          <t>Lease start date</t>
        </is>
      </c>
      <c r="C14" s="15" t="n">
        <v>46266</v>
      </c>
      <c r="D14" s="11" t="inlineStr">
        <is>
          <t>3</t>
        </is>
      </c>
      <c r="E14" s="12" t="inlineStr">
        <is>
          <t>Confirmed</t>
        </is>
      </c>
      <c r="F14" s="13" t="inlineStr"/>
    </row>
    <row r="15">
      <c r="B15" s="9" t="inlineStr">
        <is>
          <t>Lease end date</t>
        </is>
      </c>
      <c r="C15" s="15" t="n">
        <v>48091</v>
      </c>
      <c r="D15" s="11" t="inlineStr">
        <is>
          <t>3</t>
        </is>
      </c>
      <c r="E15" s="12" t="inlineStr">
        <is>
          <t>Confirmed</t>
        </is>
      </c>
      <c r="F15" s="13" t="inlineStr"/>
    </row>
    <row r="16">
      <c r="B16" s="9" t="inlineStr">
        <is>
          <t>Initial term (years)</t>
        </is>
      </c>
      <c r="C16" s="16">
        <f>IF(OR(C14="",C15=""),"",ROUND((C15-C14+1)/365.25,1))</f>
        <v/>
      </c>
      <c r="D16" s="11" t="inlineStr"/>
      <c r="E16" s="12" t="inlineStr"/>
      <c r="F16" s="13" t="inlineStr">
        <is>
          <t>Calculated</t>
        </is>
      </c>
    </row>
    <row r="17">
      <c r="B17" s="9" t="inlineStr">
        <is>
          <t>Renewal options</t>
        </is>
      </c>
      <c r="C17" s="10" t="inlineStr">
        <is>
          <t>One 5-year option at 95% of fair market rent</t>
        </is>
      </c>
      <c r="D17" s="11" t="inlineStr">
        <is>
          <t>17</t>
        </is>
      </c>
      <c r="E17" s="12" t="inlineStr">
        <is>
          <t>Needs review</t>
        </is>
      </c>
      <c r="F17" s="13" t="inlineStr"/>
    </row>
    <row r="18">
      <c r="B18" s="9" t="inlineStr">
        <is>
          <t>Renewal notice deadline</t>
        </is>
      </c>
      <c r="C18" s="16">
        <f>IF(C15="","",_xlfn.CONCAT(TEXT(EDATE(C15,-9),"mm/dd/yyyy"),"  (9 months prior)"))</f>
        <v/>
      </c>
      <c r="D18" s="11" t="inlineStr">
        <is>
          <t>17</t>
        </is>
      </c>
      <c r="E18" s="12" t="inlineStr">
        <is>
          <t>Needs review</t>
        </is>
      </c>
      <c r="F18" s="13" t="inlineStr">
        <is>
          <t>Add to Critical Dates Tracker</t>
        </is>
      </c>
    </row>
    <row r="19">
      <c r="B19" s="7" t="inlineStr">
        <is>
          <t>RENT &amp; ESCALATIONS</t>
        </is>
      </c>
      <c r="C19" s="8" t="n"/>
      <c r="D19" s="8" t="n"/>
      <c r="E19" s="8" t="n"/>
      <c r="F19" s="8" t="n"/>
    </row>
    <row r="20">
      <c r="B20" s="9" t="inlineStr">
        <is>
          <t>Base rent (starting, $/SF/yr)</t>
        </is>
      </c>
      <c r="C20" s="17" t="n">
        <v>28.5</v>
      </c>
      <c r="D20" s="11" t="inlineStr">
        <is>
          <t>5</t>
        </is>
      </c>
      <c r="E20" s="12" t="inlineStr">
        <is>
          <t>Confirmed</t>
        </is>
      </c>
      <c r="F20" s="13" t="inlineStr">
        <is>
          <t>Detail on Rent Schedule sheet</t>
        </is>
      </c>
    </row>
    <row r="21">
      <c r="B21" s="9" t="inlineStr">
        <is>
          <t>Rent escalation terms</t>
        </is>
      </c>
      <c r="C21" s="10" t="inlineStr">
        <is>
          <t>3.0% annually on each anniversary</t>
        </is>
      </c>
      <c r="D21" s="11" t="inlineStr">
        <is>
          <t>5</t>
        </is>
      </c>
      <c r="E21" s="12" t="inlineStr">
        <is>
          <t>Confirmed</t>
        </is>
      </c>
      <c r="F21" s="13" t="inlineStr"/>
    </row>
    <row r="22">
      <c r="B22" s="9" t="inlineStr">
        <is>
          <t>Percentage rent / other rent</t>
        </is>
      </c>
      <c r="C22" s="10" t="inlineStr">
        <is>
          <t>None</t>
        </is>
      </c>
      <c r="D22" s="11" t="inlineStr">
        <is>
          <t>6</t>
        </is>
      </c>
      <c r="E22" s="12" t="inlineStr">
        <is>
          <t>Confirmed</t>
        </is>
      </c>
      <c r="F22" s="13" t="inlineStr"/>
    </row>
    <row r="23">
      <c r="B23" s="7" t="inlineStr">
        <is>
          <t>EXPENSES &amp; DEPOSITS</t>
        </is>
      </c>
      <c r="C23" s="8" t="n"/>
      <c r="D23" s="8" t="n"/>
      <c r="E23" s="8" t="n"/>
      <c r="F23" s="8" t="n"/>
    </row>
    <row r="24">
      <c r="B24" s="9" t="inlineStr">
        <is>
          <t>CAM / operating expenses</t>
        </is>
      </c>
      <c r="C24" s="10" t="inlineStr">
        <is>
          <t>Pro-rata share, est. $6.75/SF/yr, reconciled annually</t>
        </is>
      </c>
      <c r="D24" s="11" t="inlineStr">
        <is>
          <t>8</t>
        </is>
      </c>
      <c r="E24" s="12" t="inlineStr">
        <is>
          <t>Needs review</t>
        </is>
      </c>
      <c r="F24" s="13" t="inlineStr">
        <is>
          <t>Cap: 5% YoY on controllables</t>
        </is>
      </c>
    </row>
    <row r="25">
      <c r="B25" s="9" t="inlineStr">
        <is>
          <t>Security deposit</t>
        </is>
      </c>
      <c r="C25" s="18" t="n">
        <v>11400</v>
      </c>
      <c r="D25" s="11" t="inlineStr">
        <is>
          <t>4</t>
        </is>
      </c>
      <c r="E25" s="12" t="inlineStr">
        <is>
          <t>Confirmed</t>
        </is>
      </c>
      <c r="F25" s="13" t="inlineStr">
        <is>
          <t>Two months' initial base rent</t>
        </is>
      </c>
    </row>
    <row r="26">
      <c r="B26" s="9" t="inlineStr">
        <is>
          <t>Utilities responsibility</t>
        </is>
      </c>
      <c r="C26" s="10" t="inlineStr">
        <is>
          <t>Tenant pays separately metered utilities</t>
        </is>
      </c>
      <c r="D26" s="11" t="inlineStr">
        <is>
          <t>9</t>
        </is>
      </c>
      <c r="E26" s="12" t="inlineStr">
        <is>
          <t>Confirmed</t>
        </is>
      </c>
      <c r="F26" s="13" t="inlineStr"/>
    </row>
    <row r="27">
      <c r="B27" s="7" t="inlineStr">
        <is>
          <t>USE &amp; RESPONSIBILITIES</t>
        </is>
      </c>
      <c r="C27" s="8" t="n"/>
      <c r="D27" s="8" t="n"/>
      <c r="E27" s="8" t="n"/>
      <c r="F27" s="8" t="n"/>
    </row>
    <row r="28">
      <c r="B28" s="9" t="inlineStr">
        <is>
          <t>Permitted use</t>
        </is>
      </c>
      <c r="C28" s="10" t="inlineStr">
        <is>
          <t>Coffee shop and light food service</t>
        </is>
      </c>
      <c r="D28" s="11" t="inlineStr">
        <is>
          <t>10</t>
        </is>
      </c>
      <c r="E28" s="12" t="inlineStr">
        <is>
          <t>Confirmed</t>
        </is>
      </c>
      <c r="F28" s="13" t="inlineStr"/>
    </row>
    <row r="29">
      <c r="B29" s="9" t="inlineStr">
        <is>
          <t>Maintenance responsibilities</t>
        </is>
      </c>
      <c r="C29" s="10" t="inlineStr">
        <is>
          <t>Tenant: interior &amp; HVAC ≤ $500/occurrence; Landlord: roof, structure</t>
        </is>
      </c>
      <c r="D29" s="11" t="inlineStr">
        <is>
          <t>11</t>
        </is>
      </c>
      <c r="E29" s="12" t="inlineStr">
        <is>
          <t>Needs review</t>
        </is>
      </c>
      <c r="F29" s="13" t="inlineStr"/>
    </row>
    <row r="30">
      <c r="B30" s="9" t="inlineStr">
        <is>
          <t>Insurance requirements</t>
        </is>
      </c>
      <c r="C30" s="10" t="inlineStr">
        <is>
          <t>CGL $2M aggregate; landlord additional insured</t>
        </is>
      </c>
      <c r="D30" s="11" t="inlineStr">
        <is>
          <t>12</t>
        </is>
      </c>
      <c r="E30" s="12" t="inlineStr">
        <is>
          <t>Confirmed</t>
        </is>
      </c>
      <c r="F30" s="13" t="inlineStr"/>
    </row>
    <row r="31">
      <c r="B31" s="7" t="inlineStr">
        <is>
          <t>RIGHTS &amp; RESTRICTIONS</t>
        </is>
      </c>
      <c r="C31" s="8" t="n"/>
      <c r="D31" s="8" t="n"/>
      <c r="E31" s="8" t="n"/>
      <c r="F31" s="8" t="n"/>
    </row>
    <row r="32">
      <c r="B32" s="9" t="inlineStr">
        <is>
          <t>Assignment / subletting</t>
        </is>
      </c>
      <c r="C32" s="10" t="inlineStr">
        <is>
          <t>Consent required, not unreasonably withheld</t>
        </is>
      </c>
      <c r="D32" s="11" t="inlineStr">
        <is>
          <t>14</t>
        </is>
      </c>
      <c r="E32" s="12" t="inlineStr">
        <is>
          <t>Confirmed</t>
        </is>
      </c>
      <c r="F32" s="13" t="inlineStr"/>
    </row>
    <row r="33">
      <c r="B33" s="9" t="inlineStr">
        <is>
          <t>Termination rights</t>
        </is>
      </c>
      <c r="C33" s="10" t="inlineStr">
        <is>
          <t>Landlord relocation right w/ 90-day notice (Sec. 21)</t>
        </is>
      </c>
      <c r="D33" s="11" t="inlineStr">
        <is>
          <t>15</t>
        </is>
      </c>
      <c r="E33" s="12" t="inlineStr">
        <is>
          <t>Needs review</t>
        </is>
      </c>
      <c r="F33" s="13" t="inlineStr">
        <is>
          <t>Flag for asset manager</t>
        </is>
      </c>
    </row>
    <row r="34">
      <c r="B34" s="9" t="inlineStr">
        <is>
          <t>Exclusive use / co-tenancy</t>
        </is>
      </c>
      <c r="C34" s="10" t="inlineStr">
        <is>
          <t>Exclusive: coffee within center</t>
        </is>
      </c>
      <c r="D34" s="11" t="inlineStr">
        <is>
          <t>16</t>
        </is>
      </c>
      <c r="E34" s="12" t="inlineStr">
        <is>
          <t>Confirmed</t>
        </is>
      </c>
      <c r="F34" s="13" t="inlineStr"/>
    </row>
    <row r="36">
      <c r="B36" s="19" t="inlineStr">
        <is>
          <t>Example values shown (Han's Coffee Co.) — replace with your lease. Not legal advice; verify against the signed lease.</t>
        </is>
      </c>
    </row>
  </sheetData>
  <dataValidations count="1">
    <dataValidation sqref="E7 E8 E9 E10 E11 E12 E14 E15 E16 E17 E18 E20 E21 E22 E24 E25 E26 E28 E29 E30 E32 E33 E34" showDropDown="0" showInputMessage="0" showErrorMessage="0" allowBlank="1" type="list">
      <formula1>"Confirmed,Needs review,Not in lease"</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B2:I55"/>
  <sheetViews>
    <sheetView showGridLines="0" workbookViewId="0">
      <pane xSplit="1" ySplit="5" topLeftCell="B6" activePane="bottomRight" state="frozen"/>
      <selection pane="topRight"/>
      <selection pane="bottomLeft"/>
      <selection pane="bottomRight" activeCell="A1" sqref="A1"/>
    </sheetView>
  </sheetViews>
  <sheetFormatPr baseColWidth="8" defaultRowHeight="15"/>
  <cols>
    <col width="2" customWidth="1" min="1" max="1"/>
    <col width="26" customWidth="1" min="2" max="2"/>
    <col width="22" customWidth="1" min="3" max="3"/>
    <col width="26" customWidth="1" min="4" max="4"/>
    <col width="14" customWidth="1" min="5" max="5"/>
    <col width="12" customWidth="1" min="6" max="6"/>
    <col width="16" customWidth="1" min="7" max="7"/>
    <col width="14" customWidth="1" min="8" max="8"/>
    <col width="30" customWidth="1" min="9" max="9"/>
  </cols>
  <sheetData>
    <row r="2">
      <c r="B2" s="1" t="inlineStr">
        <is>
          <t>Portfolio Critical Dates Tracker</t>
        </is>
      </c>
    </row>
    <row r="3">
      <c r="B3" s="2" t="inlineStr">
        <is>
          <t>Every deadline across every lease, one list. 'Days until' and 'Urgency' update automatically each day.</t>
        </is>
      </c>
    </row>
    <row r="5">
      <c r="B5" s="6" t="inlineStr">
        <is>
          <t>Property / Suite</t>
        </is>
      </c>
      <c r="C5" s="6" t="inlineStr">
        <is>
          <t>Tenant</t>
        </is>
      </c>
      <c r="D5" s="6" t="inlineStr">
        <is>
          <t>Event type</t>
        </is>
      </c>
      <c r="E5" s="6" t="inlineStr">
        <is>
          <t>Event date</t>
        </is>
      </c>
      <c r="F5" s="6" t="inlineStr">
        <is>
          <t>Days until</t>
        </is>
      </c>
      <c r="G5" s="6" t="inlineStr">
        <is>
          <t>Urgency</t>
        </is>
      </c>
      <c r="H5" s="6" t="inlineStr">
        <is>
          <t>Owner</t>
        </is>
      </c>
      <c r="I5" s="6" t="inlineStr">
        <is>
          <t>Notes / source page</t>
        </is>
      </c>
    </row>
    <row r="6">
      <c r="B6" s="10" t="inlineStr">
        <is>
          <t>1234 Maple Ave / 210</t>
        </is>
      </c>
      <c r="C6" s="10" t="inlineStr">
        <is>
          <t>Han's Coffee Co.</t>
        </is>
      </c>
      <c r="D6" s="10" t="inlineStr">
        <is>
          <t>Renewal notice deadline</t>
        </is>
      </c>
      <c r="E6" s="15" t="n">
        <v>47817</v>
      </c>
      <c r="F6" s="20">
        <f>IF($E6="","",$E6-TODAY())</f>
        <v/>
      </c>
      <c r="G6" s="16">
        <f>IF($E6="","",IF($E6-TODAY()&lt;0,"OVERDUE",IF($E6-TODAY()&lt;=30,"NEXT 30 DAYS",IF($E6-TODAY()&lt;=90,"NEXT 90 DAYS",IF($E6-TODAY()&lt;=180,"NEXT 180 DAYS","MONITOR")))))</f>
        <v/>
      </c>
      <c r="H6" s="10" t="inlineStr">
        <is>
          <t>Maria K.</t>
        </is>
      </c>
      <c r="I6" s="10" t="inlineStr">
        <is>
          <t>Abstract p.17 — 9 mo prior to expiry</t>
        </is>
      </c>
    </row>
    <row r="7">
      <c r="B7" s="10" t="inlineStr">
        <is>
          <t>1234 Maple Ave / 210</t>
        </is>
      </c>
      <c r="C7" s="10" t="inlineStr">
        <is>
          <t>Han's Coffee Co.</t>
        </is>
      </c>
      <c r="D7" s="10" t="inlineStr">
        <is>
          <t>Rent escalation</t>
        </is>
      </c>
      <c r="E7" s="15" t="n">
        <v>46631</v>
      </c>
      <c r="F7" s="20">
        <f>IF($E7="","",$E7-TODAY())</f>
        <v/>
      </c>
      <c r="G7" s="16">
        <f>IF($E7="","",IF($E7-TODAY()&lt;0,"OVERDUE",IF($E7-TODAY()&lt;=30,"NEXT 30 DAYS",IF($E7-TODAY()&lt;=90,"NEXT 90 DAYS",IF($E7-TODAY()&lt;=180,"NEXT 180 DAYS","MONITOR")))))</f>
        <v/>
      </c>
      <c r="H7" s="10" t="inlineStr">
        <is>
          <t>Maria K.</t>
        </is>
      </c>
      <c r="I7" s="10" t="inlineStr">
        <is>
          <t>3% on anniversary — p.5</t>
        </is>
      </c>
    </row>
    <row r="8">
      <c r="B8" s="10" t="inlineStr">
        <is>
          <t>1234 Maple Ave / 210</t>
        </is>
      </c>
      <c r="C8" s="10" t="inlineStr">
        <is>
          <t>Han's Coffee Co.</t>
        </is>
      </c>
      <c r="D8" s="10" t="inlineStr">
        <is>
          <t>Lease expiration</t>
        </is>
      </c>
      <c r="E8" s="15" t="n">
        <v>48091</v>
      </c>
      <c r="F8" s="20">
        <f>IF($E8="","",$E8-TODAY())</f>
        <v/>
      </c>
      <c r="G8" s="16">
        <f>IF($E8="","",IF($E8-TODAY()&lt;0,"OVERDUE",IF($E8-TODAY()&lt;=30,"NEXT 30 DAYS",IF($E8-TODAY()&lt;=90,"NEXT 90 DAYS",IF($E8-TODAY()&lt;=180,"NEXT 180 DAYS","MONITOR")))))</f>
        <v/>
      </c>
      <c r="H8" s="10" t="inlineStr">
        <is>
          <t>Maria K.</t>
        </is>
      </c>
      <c r="I8" s="10" t="inlineStr">
        <is>
          <t>p.3</t>
        </is>
      </c>
    </row>
    <row r="9">
      <c r="B9" s="10" t="inlineStr">
        <is>
          <t>880 Commerce Blvd / 4B</t>
        </is>
      </c>
      <c r="C9" s="10" t="inlineStr">
        <is>
          <t>Fairview Dental</t>
        </is>
      </c>
      <c r="D9" s="10" t="inlineStr">
        <is>
          <t>Renewal notice deadline</t>
        </is>
      </c>
      <c r="E9" s="15" t="n">
        <v>46280</v>
      </c>
      <c r="F9" s="20">
        <f>IF($E9="","",$E9-TODAY())</f>
        <v/>
      </c>
      <c r="G9" s="16">
        <f>IF($E9="","",IF($E9-TODAY()&lt;0,"OVERDUE",IF($E9-TODAY()&lt;=30,"NEXT 30 DAYS",IF($E9-TODAY()&lt;=90,"NEXT 90 DAYS",IF($E9-TODAY()&lt;=180,"NEXT 180 DAYS","MONITOR")))))</f>
        <v/>
      </c>
      <c r="H9" s="10" t="inlineStr">
        <is>
          <t>James L.</t>
        </is>
      </c>
      <c r="I9" s="10" t="inlineStr">
        <is>
          <t>6 mo prior — verify p.12</t>
        </is>
      </c>
    </row>
    <row r="10">
      <c r="B10" s="10" t="inlineStr">
        <is>
          <t>880 Commerce Blvd / 4B</t>
        </is>
      </c>
      <c r="C10" s="10" t="inlineStr">
        <is>
          <t>Fairview Dental</t>
        </is>
      </c>
      <c r="D10" s="10" t="inlineStr">
        <is>
          <t>Insurance renewal</t>
        </is>
      </c>
      <c r="E10" s="15" t="n">
        <v>46235</v>
      </c>
      <c r="F10" s="20">
        <f>IF($E10="","",$E10-TODAY())</f>
        <v/>
      </c>
      <c r="G10" s="16">
        <f>IF($E10="","",IF($E10-TODAY()&lt;0,"OVERDUE",IF($E10-TODAY()&lt;=30,"NEXT 30 DAYS",IF($E10-TODAY()&lt;=90,"NEXT 90 DAYS",IF($E10-TODAY()&lt;=180,"NEXT 180 DAYS","MONITOR")))))</f>
        <v/>
      </c>
      <c r="H10" s="10" t="inlineStr">
        <is>
          <t>James L.</t>
        </is>
      </c>
      <c r="I10" s="10" t="inlineStr">
        <is>
          <t>COI expires</t>
        </is>
      </c>
    </row>
    <row r="11">
      <c r="B11" s="10" t="inlineStr">
        <is>
          <t>77 Industrial Way / A</t>
        </is>
      </c>
      <c r="C11" s="10" t="inlineStr">
        <is>
          <t>Nordic Logistics</t>
        </is>
      </c>
      <c r="D11" s="10" t="inlineStr">
        <is>
          <t>CAM reconciliation</t>
        </is>
      </c>
      <c r="E11" s="15" t="n">
        <v>46477</v>
      </c>
      <c r="F11" s="20">
        <f>IF($E11="","",$E11-TODAY())</f>
        <v/>
      </c>
      <c r="G11" s="16">
        <f>IF($E11="","",IF($E11-TODAY()&lt;0,"OVERDUE",IF($E11-TODAY()&lt;=30,"NEXT 30 DAYS",IF($E11-TODAY()&lt;=90,"NEXT 90 DAYS",IF($E11-TODAY()&lt;=180,"NEXT 180 DAYS","MONITOR")))))</f>
        <v/>
      </c>
      <c r="H11" s="10" t="inlineStr">
        <is>
          <t>Maria K.</t>
        </is>
      </c>
      <c r="I11" s="10" t="inlineStr">
        <is>
          <t>Annual true-up</t>
        </is>
      </c>
    </row>
    <row r="12">
      <c r="B12" s="10" t="inlineStr">
        <is>
          <t>77 Industrial Way / A</t>
        </is>
      </c>
      <c r="C12" s="10" t="inlineStr">
        <is>
          <t>Nordic Logistics</t>
        </is>
      </c>
      <c r="D12" s="10" t="inlineStr">
        <is>
          <t>Termination right</t>
        </is>
      </c>
      <c r="E12" s="15" t="n">
        <v>46934</v>
      </c>
      <c r="F12" s="20">
        <f>IF($E12="","",$E12-TODAY())</f>
        <v/>
      </c>
      <c r="G12" s="16">
        <f>IF($E12="","",IF($E12-TODAY()&lt;0,"OVERDUE",IF($E12-TODAY()&lt;=30,"NEXT 30 DAYS",IF($E12-TODAY()&lt;=90,"NEXT 90 DAYS",IF($E12-TODAY()&lt;=180,"NEXT 180 DAYS","MONITOR")))))</f>
        <v/>
      </c>
      <c r="H12" s="10" t="inlineStr">
        <is>
          <t>James L.</t>
        </is>
      </c>
      <c r="I12" s="10" t="inlineStr">
        <is>
          <t>One-time kick-out — p.15</t>
        </is>
      </c>
    </row>
    <row r="13">
      <c r="B13" s="10" t="inlineStr">
        <is>
          <t>456 Main St / 100</t>
        </is>
      </c>
      <c r="C13" s="10" t="inlineStr">
        <is>
          <t>Verde Salon</t>
        </is>
      </c>
      <c r="D13" s="10" t="inlineStr">
        <is>
          <t>Lease expiration</t>
        </is>
      </c>
      <c r="E13" s="15" t="n">
        <v>46326</v>
      </c>
      <c r="F13" s="20">
        <f>IF($E13="","",$E13-TODAY())</f>
        <v/>
      </c>
      <c r="G13" s="16">
        <f>IF($E13="","",IF($E13-TODAY()&lt;0,"OVERDUE",IF($E13-TODAY()&lt;=30,"NEXT 30 DAYS",IF($E13-TODAY()&lt;=90,"NEXT 90 DAYS",IF($E13-TODAY()&lt;=180,"NEXT 180 DAYS","MONITOR")))))</f>
        <v/>
      </c>
      <c r="H13" s="10" t="inlineStr">
        <is>
          <t>Maria K.</t>
        </is>
      </c>
      <c r="I13" s="10" t="inlineStr">
        <is>
          <t>Month-to-month after</t>
        </is>
      </c>
    </row>
    <row r="14">
      <c r="B14" s="21" t="n"/>
      <c r="C14" s="21" t="n"/>
      <c r="D14" s="21" t="n"/>
      <c r="E14" s="22" t="n"/>
      <c r="F14" s="20">
        <f>IF($E14="","",$E14-TODAY())</f>
        <v/>
      </c>
      <c r="G14" s="16">
        <f>IF($E14="","",IF($E14-TODAY()&lt;0,"OVERDUE",IF($E14-TODAY()&lt;=30,"NEXT 30 DAYS",IF($E14-TODAY()&lt;=90,"NEXT 90 DAYS",IF($E14-TODAY()&lt;=180,"NEXT 180 DAYS","MONITOR")))))</f>
        <v/>
      </c>
      <c r="H14" s="21" t="n"/>
      <c r="I14" s="21" t="n"/>
    </row>
    <row r="15">
      <c r="B15" s="21" t="n"/>
      <c r="C15" s="21" t="n"/>
      <c r="D15" s="21" t="n"/>
      <c r="E15" s="22" t="n"/>
      <c r="F15" s="20">
        <f>IF($E15="","",$E15-TODAY())</f>
        <v/>
      </c>
      <c r="G15" s="16">
        <f>IF($E15="","",IF($E15-TODAY()&lt;0,"OVERDUE",IF($E15-TODAY()&lt;=30,"NEXT 30 DAYS",IF($E15-TODAY()&lt;=90,"NEXT 90 DAYS",IF($E15-TODAY()&lt;=180,"NEXT 180 DAYS","MONITOR")))))</f>
        <v/>
      </c>
      <c r="H15" s="21" t="n"/>
      <c r="I15" s="21" t="n"/>
    </row>
    <row r="16">
      <c r="B16" s="21" t="n"/>
      <c r="C16" s="21" t="n"/>
      <c r="D16" s="21" t="n"/>
      <c r="E16" s="22" t="n"/>
      <c r="F16" s="20">
        <f>IF($E16="","",$E16-TODAY())</f>
        <v/>
      </c>
      <c r="G16" s="16">
        <f>IF($E16="","",IF($E16-TODAY()&lt;0,"OVERDUE",IF($E16-TODAY()&lt;=30,"NEXT 30 DAYS",IF($E16-TODAY()&lt;=90,"NEXT 90 DAYS",IF($E16-TODAY()&lt;=180,"NEXT 180 DAYS","MONITOR")))))</f>
        <v/>
      </c>
      <c r="H16" s="21" t="n"/>
      <c r="I16" s="21" t="n"/>
    </row>
    <row r="17">
      <c r="B17" s="21" t="n"/>
      <c r="C17" s="21" t="n"/>
      <c r="D17" s="21" t="n"/>
      <c r="E17" s="22" t="n"/>
      <c r="F17" s="20">
        <f>IF($E17="","",$E17-TODAY())</f>
        <v/>
      </c>
      <c r="G17" s="16">
        <f>IF($E17="","",IF($E17-TODAY()&lt;0,"OVERDUE",IF($E17-TODAY()&lt;=30,"NEXT 30 DAYS",IF($E17-TODAY()&lt;=90,"NEXT 90 DAYS",IF($E17-TODAY()&lt;=180,"NEXT 180 DAYS","MONITOR")))))</f>
        <v/>
      </c>
      <c r="H17" s="21" t="n"/>
      <c r="I17" s="21" t="n"/>
    </row>
    <row r="18">
      <c r="B18" s="21" t="n"/>
      <c r="C18" s="21" t="n"/>
      <c r="D18" s="21" t="n"/>
      <c r="E18" s="22" t="n"/>
      <c r="F18" s="20">
        <f>IF($E18="","",$E18-TODAY())</f>
        <v/>
      </c>
      <c r="G18" s="16">
        <f>IF($E18="","",IF($E18-TODAY()&lt;0,"OVERDUE",IF($E18-TODAY()&lt;=30,"NEXT 30 DAYS",IF($E18-TODAY()&lt;=90,"NEXT 90 DAYS",IF($E18-TODAY()&lt;=180,"NEXT 180 DAYS","MONITOR")))))</f>
        <v/>
      </c>
      <c r="H18" s="21" t="n"/>
      <c r="I18" s="21" t="n"/>
    </row>
    <row r="19">
      <c r="B19" s="21" t="n"/>
      <c r="C19" s="21" t="n"/>
      <c r="D19" s="21" t="n"/>
      <c r="E19" s="22" t="n"/>
      <c r="F19" s="20">
        <f>IF($E19="","",$E19-TODAY())</f>
        <v/>
      </c>
      <c r="G19" s="16">
        <f>IF($E19="","",IF($E19-TODAY()&lt;0,"OVERDUE",IF($E19-TODAY()&lt;=30,"NEXT 30 DAYS",IF($E19-TODAY()&lt;=90,"NEXT 90 DAYS",IF($E19-TODAY()&lt;=180,"NEXT 180 DAYS","MONITOR")))))</f>
        <v/>
      </c>
      <c r="H19" s="21" t="n"/>
      <c r="I19" s="21" t="n"/>
    </row>
    <row r="20">
      <c r="B20" s="21" t="n"/>
      <c r="C20" s="21" t="n"/>
      <c r="D20" s="21" t="n"/>
      <c r="E20" s="22" t="n"/>
      <c r="F20" s="20">
        <f>IF($E20="","",$E20-TODAY())</f>
        <v/>
      </c>
      <c r="G20" s="16">
        <f>IF($E20="","",IF($E20-TODAY()&lt;0,"OVERDUE",IF($E20-TODAY()&lt;=30,"NEXT 30 DAYS",IF($E20-TODAY()&lt;=90,"NEXT 90 DAYS",IF($E20-TODAY()&lt;=180,"NEXT 180 DAYS","MONITOR")))))</f>
        <v/>
      </c>
      <c r="H20" s="21" t="n"/>
      <c r="I20" s="21" t="n"/>
    </row>
    <row r="21">
      <c r="B21" s="21" t="n"/>
      <c r="C21" s="21" t="n"/>
      <c r="D21" s="21" t="n"/>
      <c r="E21" s="22" t="n"/>
      <c r="F21" s="20">
        <f>IF($E21="","",$E21-TODAY())</f>
        <v/>
      </c>
      <c r="G21" s="16">
        <f>IF($E21="","",IF($E21-TODAY()&lt;0,"OVERDUE",IF($E21-TODAY()&lt;=30,"NEXT 30 DAYS",IF($E21-TODAY()&lt;=90,"NEXT 90 DAYS",IF($E21-TODAY()&lt;=180,"NEXT 180 DAYS","MONITOR")))))</f>
        <v/>
      </c>
      <c r="H21" s="21" t="n"/>
      <c r="I21" s="21" t="n"/>
    </row>
    <row r="22">
      <c r="B22" s="21" t="n"/>
      <c r="C22" s="21" t="n"/>
      <c r="D22" s="21" t="n"/>
      <c r="E22" s="22" t="n"/>
      <c r="F22" s="20">
        <f>IF($E22="","",$E22-TODAY())</f>
        <v/>
      </c>
      <c r="G22" s="16">
        <f>IF($E22="","",IF($E22-TODAY()&lt;0,"OVERDUE",IF($E22-TODAY()&lt;=30,"NEXT 30 DAYS",IF($E22-TODAY()&lt;=90,"NEXT 90 DAYS",IF($E22-TODAY()&lt;=180,"NEXT 180 DAYS","MONITOR")))))</f>
        <v/>
      </c>
      <c r="H22" s="21" t="n"/>
      <c r="I22" s="21" t="n"/>
    </row>
    <row r="23">
      <c r="B23" s="21" t="n"/>
      <c r="C23" s="21" t="n"/>
      <c r="D23" s="21" t="n"/>
      <c r="E23" s="22" t="n"/>
      <c r="F23" s="20">
        <f>IF($E23="","",$E23-TODAY())</f>
        <v/>
      </c>
      <c r="G23" s="16">
        <f>IF($E23="","",IF($E23-TODAY()&lt;0,"OVERDUE",IF($E23-TODAY()&lt;=30,"NEXT 30 DAYS",IF($E23-TODAY()&lt;=90,"NEXT 90 DAYS",IF($E23-TODAY()&lt;=180,"NEXT 180 DAYS","MONITOR")))))</f>
        <v/>
      </c>
      <c r="H23" s="21" t="n"/>
      <c r="I23" s="21" t="n"/>
    </row>
    <row r="24">
      <c r="B24" s="21" t="n"/>
      <c r="C24" s="21" t="n"/>
      <c r="D24" s="21" t="n"/>
      <c r="E24" s="22" t="n"/>
      <c r="F24" s="20">
        <f>IF($E24="","",$E24-TODAY())</f>
        <v/>
      </c>
      <c r="G24" s="16">
        <f>IF($E24="","",IF($E24-TODAY()&lt;0,"OVERDUE",IF($E24-TODAY()&lt;=30,"NEXT 30 DAYS",IF($E24-TODAY()&lt;=90,"NEXT 90 DAYS",IF($E24-TODAY()&lt;=180,"NEXT 180 DAYS","MONITOR")))))</f>
        <v/>
      </c>
      <c r="H24" s="21" t="n"/>
      <c r="I24" s="21" t="n"/>
    </row>
    <row r="25">
      <c r="B25" s="21" t="n"/>
      <c r="C25" s="21" t="n"/>
      <c r="D25" s="21" t="n"/>
      <c r="E25" s="22" t="n"/>
      <c r="F25" s="20">
        <f>IF($E25="","",$E25-TODAY())</f>
        <v/>
      </c>
      <c r="G25" s="16">
        <f>IF($E25="","",IF($E25-TODAY()&lt;0,"OVERDUE",IF($E25-TODAY()&lt;=30,"NEXT 30 DAYS",IF($E25-TODAY()&lt;=90,"NEXT 90 DAYS",IF($E25-TODAY()&lt;=180,"NEXT 180 DAYS","MONITOR")))))</f>
        <v/>
      </c>
      <c r="H25" s="21" t="n"/>
      <c r="I25" s="21" t="n"/>
    </row>
    <row r="26">
      <c r="B26" s="21" t="n"/>
      <c r="C26" s="21" t="n"/>
      <c r="D26" s="21" t="n"/>
      <c r="E26" s="22" t="n"/>
      <c r="F26" s="20">
        <f>IF($E26="","",$E26-TODAY())</f>
        <v/>
      </c>
      <c r="G26" s="16">
        <f>IF($E26="","",IF($E26-TODAY()&lt;0,"OVERDUE",IF($E26-TODAY()&lt;=30,"NEXT 30 DAYS",IF($E26-TODAY()&lt;=90,"NEXT 90 DAYS",IF($E26-TODAY()&lt;=180,"NEXT 180 DAYS","MONITOR")))))</f>
        <v/>
      </c>
      <c r="H26" s="21" t="n"/>
      <c r="I26" s="21" t="n"/>
    </row>
    <row r="27">
      <c r="B27" s="21" t="n"/>
      <c r="C27" s="21" t="n"/>
      <c r="D27" s="21" t="n"/>
      <c r="E27" s="22" t="n"/>
      <c r="F27" s="20">
        <f>IF($E27="","",$E27-TODAY())</f>
        <v/>
      </c>
      <c r="G27" s="16">
        <f>IF($E27="","",IF($E27-TODAY()&lt;0,"OVERDUE",IF($E27-TODAY()&lt;=30,"NEXT 30 DAYS",IF($E27-TODAY()&lt;=90,"NEXT 90 DAYS",IF($E27-TODAY()&lt;=180,"NEXT 180 DAYS","MONITOR")))))</f>
        <v/>
      </c>
      <c r="H27" s="21" t="n"/>
      <c r="I27" s="21" t="n"/>
    </row>
    <row r="28">
      <c r="B28" s="21" t="n"/>
      <c r="C28" s="21" t="n"/>
      <c r="D28" s="21" t="n"/>
      <c r="E28" s="22" t="n"/>
      <c r="F28" s="20">
        <f>IF($E28="","",$E28-TODAY())</f>
        <v/>
      </c>
      <c r="G28" s="16">
        <f>IF($E28="","",IF($E28-TODAY()&lt;0,"OVERDUE",IF($E28-TODAY()&lt;=30,"NEXT 30 DAYS",IF($E28-TODAY()&lt;=90,"NEXT 90 DAYS",IF($E28-TODAY()&lt;=180,"NEXT 180 DAYS","MONITOR")))))</f>
        <v/>
      </c>
      <c r="H28" s="21" t="n"/>
      <c r="I28" s="21" t="n"/>
    </row>
    <row r="29">
      <c r="B29" s="21" t="n"/>
      <c r="C29" s="21" t="n"/>
      <c r="D29" s="21" t="n"/>
      <c r="E29" s="22" t="n"/>
      <c r="F29" s="20">
        <f>IF($E29="","",$E29-TODAY())</f>
        <v/>
      </c>
      <c r="G29" s="16">
        <f>IF($E29="","",IF($E29-TODAY()&lt;0,"OVERDUE",IF($E29-TODAY()&lt;=30,"NEXT 30 DAYS",IF($E29-TODAY()&lt;=90,"NEXT 90 DAYS",IF($E29-TODAY()&lt;=180,"NEXT 180 DAYS","MONITOR")))))</f>
        <v/>
      </c>
      <c r="H29" s="21" t="n"/>
      <c r="I29" s="21" t="n"/>
    </row>
    <row r="30">
      <c r="B30" s="21" t="n"/>
      <c r="C30" s="21" t="n"/>
      <c r="D30" s="21" t="n"/>
      <c r="E30" s="22" t="n"/>
      <c r="F30" s="20">
        <f>IF($E30="","",$E30-TODAY())</f>
        <v/>
      </c>
      <c r="G30" s="16">
        <f>IF($E30="","",IF($E30-TODAY()&lt;0,"OVERDUE",IF($E30-TODAY()&lt;=30,"NEXT 30 DAYS",IF($E30-TODAY()&lt;=90,"NEXT 90 DAYS",IF($E30-TODAY()&lt;=180,"NEXT 180 DAYS","MONITOR")))))</f>
        <v/>
      </c>
      <c r="H30" s="21" t="n"/>
      <c r="I30" s="21" t="n"/>
    </row>
    <row r="31">
      <c r="B31" s="21" t="n"/>
      <c r="C31" s="21" t="n"/>
      <c r="D31" s="21" t="n"/>
      <c r="E31" s="22" t="n"/>
      <c r="F31" s="20">
        <f>IF($E31="","",$E31-TODAY())</f>
        <v/>
      </c>
      <c r="G31" s="16">
        <f>IF($E31="","",IF($E31-TODAY()&lt;0,"OVERDUE",IF($E31-TODAY()&lt;=30,"NEXT 30 DAYS",IF($E31-TODAY()&lt;=90,"NEXT 90 DAYS",IF($E31-TODAY()&lt;=180,"NEXT 180 DAYS","MONITOR")))))</f>
        <v/>
      </c>
      <c r="H31" s="21" t="n"/>
      <c r="I31" s="21" t="n"/>
    </row>
    <row r="32">
      <c r="B32" s="21" t="n"/>
      <c r="C32" s="21" t="n"/>
      <c r="D32" s="21" t="n"/>
      <c r="E32" s="22" t="n"/>
      <c r="F32" s="20">
        <f>IF($E32="","",$E32-TODAY())</f>
        <v/>
      </c>
      <c r="G32" s="16">
        <f>IF($E32="","",IF($E32-TODAY()&lt;0,"OVERDUE",IF($E32-TODAY()&lt;=30,"NEXT 30 DAYS",IF($E32-TODAY()&lt;=90,"NEXT 90 DAYS",IF($E32-TODAY()&lt;=180,"NEXT 180 DAYS","MONITOR")))))</f>
        <v/>
      </c>
      <c r="H32" s="21" t="n"/>
      <c r="I32" s="21" t="n"/>
    </row>
    <row r="33">
      <c r="B33" s="21" t="n"/>
      <c r="C33" s="21" t="n"/>
      <c r="D33" s="21" t="n"/>
      <c r="E33" s="22" t="n"/>
      <c r="F33" s="20">
        <f>IF($E33="","",$E33-TODAY())</f>
        <v/>
      </c>
      <c r="G33" s="16">
        <f>IF($E33="","",IF($E33-TODAY()&lt;0,"OVERDUE",IF($E33-TODAY()&lt;=30,"NEXT 30 DAYS",IF($E33-TODAY()&lt;=90,"NEXT 90 DAYS",IF($E33-TODAY()&lt;=180,"NEXT 180 DAYS","MONITOR")))))</f>
        <v/>
      </c>
      <c r="H33" s="21" t="n"/>
      <c r="I33" s="21" t="n"/>
    </row>
    <row r="34">
      <c r="B34" s="21" t="n"/>
      <c r="C34" s="21" t="n"/>
      <c r="D34" s="21" t="n"/>
      <c r="E34" s="22" t="n"/>
      <c r="F34" s="20">
        <f>IF($E34="","",$E34-TODAY())</f>
        <v/>
      </c>
      <c r="G34" s="16">
        <f>IF($E34="","",IF($E34-TODAY()&lt;0,"OVERDUE",IF($E34-TODAY()&lt;=30,"NEXT 30 DAYS",IF($E34-TODAY()&lt;=90,"NEXT 90 DAYS",IF($E34-TODAY()&lt;=180,"NEXT 180 DAYS","MONITOR")))))</f>
        <v/>
      </c>
      <c r="H34" s="21" t="n"/>
      <c r="I34" s="21" t="n"/>
    </row>
    <row r="35">
      <c r="B35" s="21" t="n"/>
      <c r="C35" s="21" t="n"/>
      <c r="D35" s="21" t="n"/>
      <c r="E35" s="22" t="n"/>
      <c r="F35" s="20">
        <f>IF($E35="","",$E35-TODAY())</f>
        <v/>
      </c>
      <c r="G35" s="16">
        <f>IF($E35="","",IF($E35-TODAY()&lt;0,"OVERDUE",IF($E35-TODAY()&lt;=30,"NEXT 30 DAYS",IF($E35-TODAY()&lt;=90,"NEXT 90 DAYS",IF($E35-TODAY()&lt;=180,"NEXT 180 DAYS","MONITOR")))))</f>
        <v/>
      </c>
      <c r="H35" s="21" t="n"/>
      <c r="I35" s="21" t="n"/>
    </row>
    <row r="36">
      <c r="B36" s="21" t="n"/>
      <c r="C36" s="21" t="n"/>
      <c r="D36" s="21" t="n"/>
      <c r="E36" s="22" t="n"/>
      <c r="F36" s="20">
        <f>IF($E36="","",$E36-TODAY())</f>
        <v/>
      </c>
      <c r="G36" s="16">
        <f>IF($E36="","",IF($E36-TODAY()&lt;0,"OVERDUE",IF($E36-TODAY()&lt;=30,"NEXT 30 DAYS",IF($E36-TODAY()&lt;=90,"NEXT 90 DAYS",IF($E36-TODAY()&lt;=180,"NEXT 180 DAYS","MONITOR")))))</f>
        <v/>
      </c>
      <c r="H36" s="21" t="n"/>
      <c r="I36" s="21" t="n"/>
    </row>
    <row r="37">
      <c r="B37" s="21" t="n"/>
      <c r="C37" s="21" t="n"/>
      <c r="D37" s="21" t="n"/>
      <c r="E37" s="22" t="n"/>
      <c r="F37" s="20">
        <f>IF($E37="","",$E37-TODAY())</f>
        <v/>
      </c>
      <c r="G37" s="16">
        <f>IF($E37="","",IF($E37-TODAY()&lt;0,"OVERDUE",IF($E37-TODAY()&lt;=30,"NEXT 30 DAYS",IF($E37-TODAY()&lt;=90,"NEXT 90 DAYS",IF($E37-TODAY()&lt;=180,"NEXT 180 DAYS","MONITOR")))))</f>
        <v/>
      </c>
      <c r="H37" s="21" t="n"/>
      <c r="I37" s="21" t="n"/>
    </row>
    <row r="38">
      <c r="B38" s="21" t="n"/>
      <c r="C38" s="21" t="n"/>
      <c r="D38" s="21" t="n"/>
      <c r="E38" s="22" t="n"/>
      <c r="F38" s="20">
        <f>IF($E38="","",$E38-TODAY())</f>
        <v/>
      </c>
      <c r="G38" s="16">
        <f>IF($E38="","",IF($E38-TODAY()&lt;0,"OVERDUE",IF($E38-TODAY()&lt;=30,"NEXT 30 DAYS",IF($E38-TODAY()&lt;=90,"NEXT 90 DAYS",IF($E38-TODAY()&lt;=180,"NEXT 180 DAYS","MONITOR")))))</f>
        <v/>
      </c>
      <c r="H38" s="21" t="n"/>
      <c r="I38" s="21" t="n"/>
    </row>
    <row r="39">
      <c r="B39" s="21" t="n"/>
      <c r="C39" s="21" t="n"/>
      <c r="D39" s="21" t="n"/>
      <c r="E39" s="22" t="n"/>
      <c r="F39" s="20">
        <f>IF($E39="","",$E39-TODAY())</f>
        <v/>
      </c>
      <c r="G39" s="16">
        <f>IF($E39="","",IF($E39-TODAY()&lt;0,"OVERDUE",IF($E39-TODAY()&lt;=30,"NEXT 30 DAYS",IF($E39-TODAY()&lt;=90,"NEXT 90 DAYS",IF($E39-TODAY()&lt;=180,"NEXT 180 DAYS","MONITOR")))))</f>
        <v/>
      </c>
      <c r="H39" s="21" t="n"/>
      <c r="I39" s="21" t="n"/>
    </row>
    <row r="40">
      <c r="B40" s="21" t="n"/>
      <c r="C40" s="21" t="n"/>
      <c r="D40" s="21" t="n"/>
      <c r="E40" s="22" t="n"/>
      <c r="F40" s="20">
        <f>IF($E40="","",$E40-TODAY())</f>
        <v/>
      </c>
      <c r="G40" s="16">
        <f>IF($E40="","",IF($E40-TODAY()&lt;0,"OVERDUE",IF($E40-TODAY()&lt;=30,"NEXT 30 DAYS",IF($E40-TODAY()&lt;=90,"NEXT 90 DAYS",IF($E40-TODAY()&lt;=180,"NEXT 180 DAYS","MONITOR")))))</f>
        <v/>
      </c>
      <c r="H40" s="21" t="n"/>
      <c r="I40" s="21" t="n"/>
    </row>
    <row r="41">
      <c r="B41" s="21" t="n"/>
      <c r="C41" s="21" t="n"/>
      <c r="D41" s="21" t="n"/>
      <c r="E41" s="22" t="n"/>
      <c r="F41" s="20">
        <f>IF($E41="","",$E41-TODAY())</f>
        <v/>
      </c>
      <c r="G41" s="16">
        <f>IF($E41="","",IF($E41-TODAY()&lt;0,"OVERDUE",IF($E41-TODAY()&lt;=30,"NEXT 30 DAYS",IF($E41-TODAY()&lt;=90,"NEXT 90 DAYS",IF($E41-TODAY()&lt;=180,"NEXT 180 DAYS","MONITOR")))))</f>
        <v/>
      </c>
      <c r="H41" s="21" t="n"/>
      <c r="I41" s="21" t="n"/>
    </row>
    <row r="42">
      <c r="B42" s="21" t="n"/>
      <c r="C42" s="21" t="n"/>
      <c r="D42" s="21" t="n"/>
      <c r="E42" s="22" t="n"/>
      <c r="F42" s="20">
        <f>IF($E42="","",$E42-TODAY())</f>
        <v/>
      </c>
      <c r="G42" s="16">
        <f>IF($E42="","",IF($E42-TODAY()&lt;0,"OVERDUE",IF($E42-TODAY()&lt;=30,"NEXT 30 DAYS",IF($E42-TODAY()&lt;=90,"NEXT 90 DAYS",IF($E42-TODAY()&lt;=180,"NEXT 180 DAYS","MONITOR")))))</f>
        <v/>
      </c>
      <c r="H42" s="21" t="n"/>
      <c r="I42" s="21" t="n"/>
    </row>
    <row r="43">
      <c r="B43" s="21" t="n"/>
      <c r="C43" s="21" t="n"/>
      <c r="D43" s="21" t="n"/>
      <c r="E43" s="22" t="n"/>
      <c r="F43" s="20">
        <f>IF($E43="","",$E43-TODAY())</f>
        <v/>
      </c>
      <c r="G43" s="16">
        <f>IF($E43="","",IF($E43-TODAY()&lt;0,"OVERDUE",IF($E43-TODAY()&lt;=30,"NEXT 30 DAYS",IF($E43-TODAY()&lt;=90,"NEXT 90 DAYS",IF($E43-TODAY()&lt;=180,"NEXT 180 DAYS","MONITOR")))))</f>
        <v/>
      </c>
      <c r="H43" s="21" t="n"/>
      <c r="I43" s="21" t="n"/>
    </row>
    <row r="44">
      <c r="B44" s="21" t="n"/>
      <c r="C44" s="21" t="n"/>
      <c r="D44" s="21" t="n"/>
      <c r="E44" s="22" t="n"/>
      <c r="F44" s="20">
        <f>IF($E44="","",$E44-TODAY())</f>
        <v/>
      </c>
      <c r="G44" s="16">
        <f>IF($E44="","",IF($E44-TODAY()&lt;0,"OVERDUE",IF($E44-TODAY()&lt;=30,"NEXT 30 DAYS",IF($E44-TODAY()&lt;=90,"NEXT 90 DAYS",IF($E44-TODAY()&lt;=180,"NEXT 180 DAYS","MONITOR")))))</f>
        <v/>
      </c>
      <c r="H44" s="21" t="n"/>
      <c r="I44" s="21" t="n"/>
    </row>
    <row r="45">
      <c r="B45" s="21" t="n"/>
      <c r="C45" s="21" t="n"/>
      <c r="D45" s="21" t="n"/>
      <c r="E45" s="22" t="n"/>
      <c r="F45" s="20">
        <f>IF($E45="","",$E45-TODAY())</f>
        <v/>
      </c>
      <c r="G45" s="16">
        <f>IF($E45="","",IF($E45-TODAY()&lt;0,"OVERDUE",IF($E45-TODAY()&lt;=30,"NEXT 30 DAYS",IF($E45-TODAY()&lt;=90,"NEXT 90 DAYS",IF($E45-TODAY()&lt;=180,"NEXT 180 DAYS","MONITOR")))))</f>
        <v/>
      </c>
      <c r="H45" s="21" t="n"/>
      <c r="I45" s="21" t="n"/>
    </row>
    <row r="46">
      <c r="B46" s="21" t="n"/>
      <c r="C46" s="21" t="n"/>
      <c r="D46" s="21" t="n"/>
      <c r="E46" s="22" t="n"/>
      <c r="F46" s="20">
        <f>IF($E46="","",$E46-TODAY())</f>
        <v/>
      </c>
      <c r="G46" s="16">
        <f>IF($E46="","",IF($E46-TODAY()&lt;0,"OVERDUE",IF($E46-TODAY()&lt;=30,"NEXT 30 DAYS",IF($E46-TODAY()&lt;=90,"NEXT 90 DAYS",IF($E46-TODAY()&lt;=180,"NEXT 180 DAYS","MONITOR")))))</f>
        <v/>
      </c>
      <c r="H46" s="21" t="n"/>
      <c r="I46" s="21" t="n"/>
    </row>
    <row r="47">
      <c r="B47" s="21" t="n"/>
      <c r="C47" s="21" t="n"/>
      <c r="D47" s="21" t="n"/>
      <c r="E47" s="22" t="n"/>
      <c r="F47" s="20">
        <f>IF($E47="","",$E47-TODAY())</f>
        <v/>
      </c>
      <c r="G47" s="16">
        <f>IF($E47="","",IF($E47-TODAY()&lt;0,"OVERDUE",IF($E47-TODAY()&lt;=30,"NEXT 30 DAYS",IF($E47-TODAY()&lt;=90,"NEXT 90 DAYS",IF($E47-TODAY()&lt;=180,"NEXT 180 DAYS","MONITOR")))))</f>
        <v/>
      </c>
      <c r="H47" s="21" t="n"/>
      <c r="I47" s="21" t="n"/>
    </row>
    <row r="48">
      <c r="B48" s="21" t="n"/>
      <c r="C48" s="21" t="n"/>
      <c r="D48" s="21" t="n"/>
      <c r="E48" s="22" t="n"/>
      <c r="F48" s="20">
        <f>IF($E48="","",$E48-TODAY())</f>
        <v/>
      </c>
      <c r="G48" s="16">
        <f>IF($E48="","",IF($E48-TODAY()&lt;0,"OVERDUE",IF($E48-TODAY()&lt;=30,"NEXT 30 DAYS",IF($E48-TODAY()&lt;=90,"NEXT 90 DAYS",IF($E48-TODAY()&lt;=180,"NEXT 180 DAYS","MONITOR")))))</f>
        <v/>
      </c>
      <c r="H48" s="21" t="n"/>
      <c r="I48" s="21" t="n"/>
    </row>
    <row r="49">
      <c r="B49" s="21" t="n"/>
      <c r="C49" s="21" t="n"/>
      <c r="D49" s="21" t="n"/>
      <c r="E49" s="22" t="n"/>
      <c r="F49" s="20">
        <f>IF($E49="","",$E49-TODAY())</f>
        <v/>
      </c>
      <c r="G49" s="16">
        <f>IF($E49="","",IF($E49-TODAY()&lt;0,"OVERDUE",IF($E49-TODAY()&lt;=30,"NEXT 30 DAYS",IF($E49-TODAY()&lt;=90,"NEXT 90 DAYS",IF($E49-TODAY()&lt;=180,"NEXT 180 DAYS","MONITOR")))))</f>
        <v/>
      </c>
      <c r="H49" s="21" t="n"/>
      <c r="I49" s="21" t="n"/>
    </row>
    <row r="50">
      <c r="B50" s="21" t="n"/>
      <c r="C50" s="21" t="n"/>
      <c r="D50" s="21" t="n"/>
      <c r="E50" s="22" t="n"/>
      <c r="F50" s="20">
        <f>IF($E50="","",$E50-TODAY())</f>
        <v/>
      </c>
      <c r="G50" s="16">
        <f>IF($E50="","",IF($E50-TODAY()&lt;0,"OVERDUE",IF($E50-TODAY()&lt;=30,"NEXT 30 DAYS",IF($E50-TODAY()&lt;=90,"NEXT 90 DAYS",IF($E50-TODAY()&lt;=180,"NEXT 180 DAYS","MONITOR")))))</f>
        <v/>
      </c>
      <c r="H50" s="21" t="n"/>
      <c r="I50" s="21" t="n"/>
    </row>
    <row r="51">
      <c r="B51" s="21" t="n"/>
      <c r="C51" s="21" t="n"/>
      <c r="D51" s="21" t="n"/>
      <c r="E51" s="22" t="n"/>
      <c r="F51" s="20">
        <f>IF($E51="","",$E51-TODAY())</f>
        <v/>
      </c>
      <c r="G51" s="16">
        <f>IF($E51="","",IF($E51-TODAY()&lt;0,"OVERDUE",IF($E51-TODAY()&lt;=30,"NEXT 30 DAYS",IF($E51-TODAY()&lt;=90,"NEXT 90 DAYS",IF($E51-TODAY()&lt;=180,"NEXT 180 DAYS","MONITOR")))))</f>
        <v/>
      </c>
      <c r="H51" s="21" t="n"/>
      <c r="I51" s="21" t="n"/>
    </row>
    <row r="52">
      <c r="B52" s="21" t="n"/>
      <c r="C52" s="21" t="n"/>
      <c r="D52" s="21" t="n"/>
      <c r="E52" s="22" t="n"/>
      <c r="F52" s="20">
        <f>IF($E52="","",$E52-TODAY())</f>
        <v/>
      </c>
      <c r="G52" s="16">
        <f>IF($E52="","",IF($E52-TODAY()&lt;0,"OVERDUE",IF($E52-TODAY()&lt;=30,"NEXT 30 DAYS",IF($E52-TODAY()&lt;=90,"NEXT 90 DAYS",IF($E52-TODAY()&lt;=180,"NEXT 180 DAYS","MONITOR")))))</f>
        <v/>
      </c>
      <c r="H52" s="21" t="n"/>
      <c r="I52" s="21" t="n"/>
    </row>
    <row r="53">
      <c r="B53" s="21" t="n"/>
      <c r="C53" s="21" t="n"/>
      <c r="D53" s="21" t="n"/>
      <c r="E53" s="22" t="n"/>
      <c r="F53" s="20">
        <f>IF($E53="","",$E53-TODAY())</f>
        <v/>
      </c>
      <c r="G53" s="16">
        <f>IF($E53="","",IF($E53-TODAY()&lt;0,"OVERDUE",IF($E53-TODAY()&lt;=30,"NEXT 30 DAYS",IF($E53-TODAY()&lt;=90,"NEXT 90 DAYS",IF($E53-TODAY()&lt;=180,"NEXT 180 DAYS","MONITOR")))))</f>
        <v/>
      </c>
      <c r="H53" s="21" t="n"/>
      <c r="I53" s="21" t="n"/>
    </row>
    <row r="55">
      <c r="B55" s="19" t="inlineStr">
        <is>
          <t>Red = overdue · Orange = next 30 days · Yellow = next 90 days. Example rows shown — replace with your portfolio.</t>
        </is>
      </c>
    </row>
  </sheetData>
  <conditionalFormatting sqref="B6:I53">
    <cfRule type="expression" priority="1" dxfId="0" stopIfTrue="0">
      <formula>$G6="OVERDUE"</formula>
    </cfRule>
    <cfRule type="expression" priority="2" dxfId="1" stopIfTrue="0">
      <formula>$G6="NEXT 30 DAYS"</formula>
    </cfRule>
    <cfRule type="expression" priority="3" dxfId="2" stopIfTrue="0">
      <formula>$G6="NEXT 90 DAYS"</formula>
    </cfRule>
  </conditionalFormatting>
  <dataValidations count="1">
    <dataValidation sqref="D6 D7 D8 D9 D10 D11 D12 D13 D14 D15 D16 D17 D18 D19 D20 D21 D22 D23 D24 D25 D26 D27 D28 D29 D30 D31 D32 D33 D34 D35 D36 D37 D38 D39 D40 D41 D42 D43 D44 D45 D46 D47 D48 D49 D50 D51 D52 D53" showDropDown="0" showInputMessage="0" showErrorMessage="0" allowBlank="1" type="list">
      <formula1>"Lease expiration,Renewal notice deadline,Option window opens,Rent escalation,Termination right,Insurance renewal,CAM reconciliation,Other"</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B2:G16"/>
  <sheetViews>
    <sheetView showGridLines="0" workbookViewId="0">
      <selection activeCell="A1" sqref="A1"/>
    </sheetView>
  </sheetViews>
  <sheetFormatPr baseColWidth="8" defaultRowHeight="15"/>
  <cols>
    <col width="2" customWidth="1" min="1" max="1"/>
    <col width="16" customWidth="1" min="2" max="2"/>
    <col width="14" customWidth="1" min="3" max="3"/>
    <col width="14" customWidth="1" min="4" max="4"/>
    <col width="18" customWidth="1" min="5" max="5"/>
    <col width="16" customWidth="1" min="6" max="6"/>
    <col width="12" customWidth="1" min="7" max="7"/>
  </cols>
  <sheetData>
    <row r="2">
      <c r="B2" s="1" t="inlineStr">
        <is>
          <t>Base Rent Schedule</t>
        </is>
      </c>
    </row>
    <row r="3">
      <c r="B3" s="2" t="inlineStr">
        <is>
          <t>Enter period 1 and the escalation %; later periods calculate. Example: Han's Coffee Co.</t>
        </is>
      </c>
    </row>
    <row r="5">
      <c r="B5" s="23" t="inlineStr">
        <is>
          <t>Rentable SF</t>
        </is>
      </c>
      <c r="C5" s="24">
        <f>'Lease Abstract'!C12</f>
        <v/>
      </c>
    </row>
    <row r="6">
      <c r="B6" s="23" t="inlineStr">
        <is>
          <t>Annual escalation</t>
        </is>
      </c>
      <c r="C6" s="25" t="n">
        <v>0.03</v>
      </c>
    </row>
    <row r="8">
      <c r="B8" s="6" t="inlineStr">
        <is>
          <t>Period</t>
        </is>
      </c>
      <c r="C8" s="6" t="inlineStr">
        <is>
          <t>Start</t>
        </is>
      </c>
      <c r="D8" s="6" t="inlineStr">
        <is>
          <t>End</t>
        </is>
      </c>
      <c r="E8" s="6" t="inlineStr">
        <is>
          <t>Monthly base rent</t>
        </is>
      </c>
      <c r="F8" s="6" t="inlineStr">
        <is>
          <t>Annual base rent</t>
        </is>
      </c>
      <c r="G8" s="6" t="inlineStr">
        <is>
          <t>$/SF/yr</t>
        </is>
      </c>
    </row>
    <row r="9">
      <c r="B9" s="16" t="inlineStr">
        <is>
          <t>Year 1</t>
        </is>
      </c>
      <c r="C9" s="26">
        <f>EDATE('Lease Abstract'!$C$14,0)</f>
        <v/>
      </c>
      <c r="D9" s="26">
        <f>EDATE('Lease Abstract'!$C$14,12)-1</f>
        <v/>
      </c>
      <c r="E9" s="27">
        <f>ROUND('Lease Abstract'!$C$20*$C$5/12,0)</f>
        <v/>
      </c>
      <c r="F9" s="27">
        <f>E9*12</f>
        <v/>
      </c>
      <c r="G9" s="28">
        <f>IF($C$5=0,"",F9/$C$5)</f>
        <v/>
      </c>
    </row>
    <row r="10">
      <c r="B10" s="16" t="inlineStr">
        <is>
          <t>Year 2</t>
        </is>
      </c>
      <c r="C10" s="26">
        <f>EDATE('Lease Abstract'!$C$14,12)</f>
        <v/>
      </c>
      <c r="D10" s="26">
        <f>EDATE('Lease Abstract'!$C$14,24)-1</f>
        <v/>
      </c>
      <c r="E10" s="27">
        <f>ROUND(E9*(1+$C$6),0)</f>
        <v/>
      </c>
      <c r="F10" s="27">
        <f>E10*12</f>
        <v/>
      </c>
      <c r="G10" s="28">
        <f>IF($C$5=0,"",F10/$C$5)</f>
        <v/>
      </c>
    </row>
    <row r="11">
      <c r="B11" s="16" t="inlineStr">
        <is>
          <t>Year 3</t>
        </is>
      </c>
      <c r="C11" s="26">
        <f>EDATE('Lease Abstract'!$C$14,24)</f>
        <v/>
      </c>
      <c r="D11" s="26">
        <f>EDATE('Lease Abstract'!$C$14,36)-1</f>
        <v/>
      </c>
      <c r="E11" s="27">
        <f>ROUND(E10*(1+$C$6),0)</f>
        <v/>
      </c>
      <c r="F11" s="27">
        <f>E11*12</f>
        <v/>
      </c>
      <c r="G11" s="28">
        <f>IF($C$5=0,"",F11/$C$5)</f>
        <v/>
      </c>
    </row>
    <row r="12">
      <c r="B12" s="16" t="inlineStr">
        <is>
          <t>Year 4</t>
        </is>
      </c>
      <c r="C12" s="26">
        <f>EDATE('Lease Abstract'!$C$14,36)</f>
        <v/>
      </c>
      <c r="D12" s="26">
        <f>EDATE('Lease Abstract'!$C$14,48)-1</f>
        <v/>
      </c>
      <c r="E12" s="27">
        <f>ROUND(E11*(1+$C$6),0)</f>
        <v/>
      </c>
      <c r="F12" s="27">
        <f>E12*12</f>
        <v/>
      </c>
      <c r="G12" s="28">
        <f>IF($C$5=0,"",F12/$C$5)</f>
        <v/>
      </c>
    </row>
    <row r="13">
      <c r="B13" s="16" t="inlineStr">
        <is>
          <t>Year 5</t>
        </is>
      </c>
      <c r="C13" s="26">
        <f>EDATE('Lease Abstract'!$C$14,48)</f>
        <v/>
      </c>
      <c r="D13" s="26">
        <f>EDATE('Lease Abstract'!$C$14,60)-1</f>
        <v/>
      </c>
      <c r="E13" s="27">
        <f>ROUND(E12*(1+$C$6),0)</f>
        <v/>
      </c>
      <c r="F13" s="27">
        <f>E13*12</f>
        <v/>
      </c>
      <c r="G13" s="28">
        <f>IF($C$5=0,"",F13/$C$5)</f>
        <v/>
      </c>
    </row>
    <row r="14">
      <c r="B14" s="9" t="inlineStr">
        <is>
          <t>Total</t>
        </is>
      </c>
      <c r="C14" s="29" t="n"/>
      <c r="D14" s="29" t="n"/>
      <c r="E14" s="29" t="n"/>
      <c r="F14" s="30">
        <f>SUM(F9:F13)</f>
        <v/>
      </c>
      <c r="G14" s="29" t="n"/>
    </row>
    <row r="16">
      <c r="B16" s="19" t="inlineStr">
        <is>
          <t>Monthly rent Year 1 = starting $/SF × SF ÷ 12 (from Lease Abstract). Escalation assumption in C6.</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2026-07-15T06:35:58Z</dcterms:created>
  <dcterms:modified xsi:type="dcterms:W3CDTF">2026-07-15T06:35:58Z</dcterms:modified>
</cp:coreProperties>
</file>